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c8139282542c3e1/Documents/torkilstötens samfällighet/ekonomi/bokslut 2024/"/>
    </mc:Choice>
  </mc:AlternateContent>
  <xr:revisionPtr revIDLastSave="2" documentId="8_{56269798-1034-4B4B-A9E4-9A76060CC6C8}" xr6:coauthVersionLast="47" xr6:coauthVersionMax="47" xr10:uidLastSave="{6AAE6FBB-21BE-4FDA-9F38-1BBDE22B4FBF}"/>
  <bookViews>
    <workbookView xWindow="-108" yWindow="-108" windowWidth="23256" windowHeight="12456" xr2:uid="{B6309D40-89F0-4B4F-830A-07825A30939B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8" i="1" l="1"/>
  <c r="O53" i="1"/>
  <c r="O46" i="1"/>
  <c r="O39" i="1"/>
  <c r="O25" i="1"/>
  <c r="O14" i="1"/>
  <c r="F41" i="1"/>
  <c r="G41" i="1"/>
  <c r="M58" i="1"/>
  <c r="L58" i="1" l="1"/>
  <c r="K25" i="1"/>
  <c r="G19" i="1" l="1"/>
  <c r="B17" i="1"/>
  <c r="G13" i="1" l="1"/>
  <c r="K39" i="1"/>
  <c r="O58" i="1" s="1"/>
  <c r="J58" i="1" l="1"/>
  <c r="K58" i="1"/>
  <c r="B34" i="1" l="1"/>
  <c r="B18" i="1" l="1"/>
  <c r="B16" i="1"/>
  <c r="B15" i="1"/>
  <c r="B14" i="1"/>
  <c r="B55" i="1"/>
  <c r="B48" i="1"/>
  <c r="B41" i="1"/>
  <c r="B27" i="1"/>
  <c r="B20" i="1" l="1"/>
  <c r="G17" i="1"/>
  <c r="G16" i="1"/>
  <c r="G15" i="1"/>
  <c r="G14" i="1"/>
  <c r="G48" i="1" l="1"/>
  <c r="G55" i="1"/>
  <c r="G27" i="1"/>
  <c r="G34" i="1"/>
  <c r="G20" i="1" l="1"/>
  <c r="G58" i="1" s="1"/>
</calcChain>
</file>

<file path=xl/sharedStrings.xml><?xml version="1.0" encoding="utf-8"?>
<sst xmlns="http://schemas.openxmlformats.org/spreadsheetml/2006/main" count="107" uniqueCount="59">
  <si>
    <t>GA11 Vägar</t>
  </si>
  <si>
    <t>GA13 Grönområde</t>
  </si>
  <si>
    <t>GA15 Avlopp Ö.Skrållan</t>
  </si>
  <si>
    <t>Torkilstötens Samfällighetsförening</t>
  </si>
  <si>
    <t xml:space="preserve">GA14 VA Ö.Skrållan </t>
  </si>
  <si>
    <t xml:space="preserve">GA16 VA Rosenbergsomr </t>
  </si>
  <si>
    <t>Uppskattad kostnad</t>
  </si>
  <si>
    <t>Intervall (År)</t>
  </si>
  <si>
    <t xml:space="preserve">Antal år till </t>
  </si>
  <si>
    <t xml:space="preserve">Nästa åtgärd </t>
  </si>
  <si>
    <t>Årlig avsättning</t>
  </si>
  <si>
    <t>GA12 Sophus</t>
  </si>
  <si>
    <t>GA13 Grönområden</t>
  </si>
  <si>
    <t>GA14 Vattenförsörjning Övre Skrållan</t>
  </si>
  <si>
    <t>GA15 Avloppsanläggning Övre Skrållan</t>
  </si>
  <si>
    <t>Basår</t>
  </si>
  <si>
    <t>Summa</t>
  </si>
  <si>
    <t>GA16 Vattenförsörjning Rosenbergsområdet</t>
  </si>
  <si>
    <t>Andelstal</t>
  </si>
  <si>
    <t>GA12 Sopstationer 2 st Öjönvägen och Älgen</t>
  </si>
  <si>
    <t>Grusning av övriga vägar med 10 -årsintervall</t>
  </si>
  <si>
    <t>Grusning av bidragsvägar med 2 -års intervall</t>
  </si>
  <si>
    <t>Profilhyvling med 7-årsintervall</t>
  </si>
  <si>
    <t>Buskröjning med 7-årsintervall</t>
  </si>
  <si>
    <t>Dikning med 10-årsintervall</t>
  </si>
  <si>
    <t>Byte av vägtrummor med 10-årsintervall</t>
  </si>
  <si>
    <t>Nya pumphus 4st/pump</t>
  </si>
  <si>
    <t>Reviderad underhållsplan från 2015</t>
  </si>
  <si>
    <t>Nya byggnader</t>
  </si>
  <si>
    <t>Finns inte med i stadgarna att fondering skall göras.</t>
  </si>
  <si>
    <t>Ack.fonderade medel</t>
  </si>
  <si>
    <t>UB 2021</t>
  </si>
  <si>
    <t>UB Fonderingar</t>
  </si>
  <si>
    <t>Fondering Konto 2081 GA11 Vägar</t>
  </si>
  <si>
    <t xml:space="preserve"> Ack.fonderade medel</t>
  </si>
  <si>
    <t>Fondering Konto 2083 GA12 Sopstation</t>
  </si>
  <si>
    <t>Fondering Konto 2088 GA14 Vattenförsörjning Ö. Skrållan</t>
  </si>
  <si>
    <t>Fondering Konto 2082 GA15 Avloppsanläggning Ö.Skrållan</t>
  </si>
  <si>
    <t>Fondering Konto 2086 GA16 Vattenförsörjning Rosenbergsområdet</t>
  </si>
  <si>
    <t>Övriga oförutsedda kostnader</t>
  </si>
  <si>
    <t>Nytt pumphus-under utredning</t>
  </si>
  <si>
    <t>Ny anläggning/upprustning av befintlig-under utredning</t>
  </si>
  <si>
    <t>Inplantering av fisk i dammarna+arb.kostnad vartannat år.</t>
  </si>
  <si>
    <t>Ny pump</t>
  </si>
  <si>
    <t>Nyttjande av fonderade medel</t>
  </si>
  <si>
    <t>Summering  fonderade medel:</t>
  </si>
  <si>
    <t>Underhållsplan 2025</t>
  </si>
  <si>
    <t>Utbyggnad</t>
  </si>
  <si>
    <t>Ny anläggmning</t>
  </si>
  <si>
    <t>Drift av ny anläggning</t>
  </si>
  <si>
    <t>årligen</t>
  </si>
  <si>
    <r>
      <t xml:space="preserve">* Ingår </t>
    </r>
    <r>
      <rPr>
        <u/>
        <sz val="10"/>
        <color rgb="FFFF0000"/>
        <rFont val="Calibri"/>
        <family val="2"/>
        <scheme val="minor"/>
      </rPr>
      <t>e</t>
    </r>
    <r>
      <rPr>
        <sz val="10"/>
        <color rgb="FFFF0000"/>
        <rFont val="Calibri"/>
        <family val="2"/>
        <scheme val="minor"/>
      </rPr>
      <t>j i ack. fonderade medel då det enligt stadgarna saknas beslut för detta</t>
    </r>
  </si>
  <si>
    <t>150 000 kr avsatt för utbyggnad 2026  men därefter  finns inga fonderade medel kvar</t>
  </si>
  <si>
    <t xml:space="preserve">vattenpump byts  2025   </t>
  </si>
  <si>
    <t>jan 2027 ansvar insaml förpackningar. Bygga ut sophus, nya kärl?</t>
  </si>
  <si>
    <t>Bidrag till Torkilstötens skidförening</t>
  </si>
  <si>
    <t xml:space="preserve">Livsläng på anläggningen </t>
  </si>
  <si>
    <t xml:space="preserve">  ny anläggning, 130 000 kr / fastighet x7 . Debiteras alla i maj  2025.</t>
  </si>
  <si>
    <t>uppskattad drift kostnad 10 000 år  2025.  Fonderade medel behöver höjas framöver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</si>
</sst>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horizontal="right"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3" borderId="1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right" vertical="top"/>
    </xf>
    <xf numFmtId="0" fontId="3" fillId="3" borderId="3" xfId="0" applyFont="1" applyFill="1" applyBorder="1" applyAlignment="1">
      <alignment horizontal="right" vertical="top"/>
    </xf>
    <xf numFmtId="0" fontId="3" fillId="3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/>
    <xf numFmtId="0" fontId="4" fillId="0" borderId="4" xfId="0" applyFont="1" applyBorder="1" applyAlignment="1">
      <alignment horizontal="left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3" fontId="4" fillId="0" borderId="5" xfId="0" applyNumberFormat="1" applyFont="1" applyBorder="1" applyAlignment="1">
      <alignment horizontal="right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/>
    <xf numFmtId="3" fontId="4" fillId="0" borderId="8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/>
    </xf>
    <xf numFmtId="3" fontId="3" fillId="0" borderId="10" xfId="0" applyNumberFormat="1" applyFont="1" applyBorder="1"/>
    <xf numFmtId="0" fontId="4" fillId="0" borderId="4" xfId="0" applyFont="1" applyBorder="1"/>
    <xf numFmtId="0" fontId="4" fillId="2" borderId="4" xfId="0" applyFont="1" applyFill="1" applyBorder="1"/>
    <xf numFmtId="3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3" fontId="4" fillId="2" borderId="5" xfId="0" applyNumberFormat="1" applyFont="1" applyFill="1" applyBorder="1" applyAlignment="1">
      <alignment horizontal="right"/>
    </xf>
    <xf numFmtId="0" fontId="3" fillId="2" borderId="1" xfId="0" applyFont="1" applyFill="1" applyBorder="1"/>
    <xf numFmtId="3" fontId="4" fillId="2" borderId="2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0" borderId="2" xfId="0" applyFont="1" applyBorder="1" applyAlignment="1">
      <alignment horizontal="right"/>
    </xf>
    <xf numFmtId="3" fontId="4" fillId="2" borderId="3" xfId="0" applyNumberFormat="1" applyFont="1" applyFill="1" applyBorder="1" applyAlignment="1">
      <alignment horizontal="right"/>
    </xf>
    <xf numFmtId="0" fontId="4" fillId="0" borderId="2" xfId="0" applyFont="1" applyBorder="1"/>
    <xf numFmtId="3" fontId="4" fillId="0" borderId="0" xfId="0" applyNumberFormat="1" applyFont="1"/>
    <xf numFmtId="0" fontId="3" fillId="2" borderId="0" xfId="0" applyFont="1" applyFill="1"/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/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3" borderId="8" xfId="0" applyFont="1" applyFill="1" applyBorder="1" applyAlignment="1">
      <alignment horizontal="left" vertical="top"/>
    </xf>
    <xf numFmtId="3" fontId="4" fillId="0" borderId="5" xfId="0" applyNumberFormat="1" applyFont="1" applyBorder="1"/>
    <xf numFmtId="0" fontId="7" fillId="0" borderId="4" xfId="0" applyFont="1" applyBorder="1" applyAlignment="1">
      <alignment horizontal="left"/>
    </xf>
    <xf numFmtId="3" fontId="7" fillId="0" borderId="0" xfId="0" applyNumberFormat="1" applyFont="1" applyAlignment="1">
      <alignment horizontal="right"/>
    </xf>
    <xf numFmtId="0" fontId="7" fillId="0" borderId="4" xfId="0" applyFont="1" applyBorder="1"/>
    <xf numFmtId="0" fontId="7" fillId="0" borderId="0" xfId="0" applyFont="1" applyAlignment="1">
      <alignment horizontal="right"/>
    </xf>
    <xf numFmtId="3" fontId="7" fillId="0" borderId="5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right"/>
    </xf>
    <xf numFmtId="0" fontId="3" fillId="3" borderId="1" xfId="0" applyFont="1" applyFill="1" applyBorder="1"/>
    <xf numFmtId="3" fontId="3" fillId="3" borderId="2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4" fillId="3" borderId="2" xfId="0" applyFont="1" applyFill="1" applyBorder="1"/>
    <xf numFmtId="3" fontId="3" fillId="4" borderId="8" xfId="0" applyNumberFormat="1" applyFont="1" applyFill="1" applyBorder="1" applyAlignment="1">
      <alignment horizontal="center" vertical="center"/>
    </xf>
    <xf numFmtId="3" fontId="3" fillId="4" borderId="9" xfId="0" applyNumberFormat="1" applyFont="1" applyFill="1" applyBorder="1" applyAlignment="1">
      <alignment horizontal="center"/>
    </xf>
    <xf numFmtId="3" fontId="3" fillId="4" borderId="10" xfId="0" applyNumberFormat="1" applyFont="1" applyFill="1" applyBorder="1"/>
    <xf numFmtId="3" fontId="3" fillId="3" borderId="3" xfId="0" applyNumberFormat="1" applyFont="1" applyFill="1" applyBorder="1" applyAlignment="1">
      <alignment horizontal="right"/>
    </xf>
    <xf numFmtId="0" fontId="10" fillId="0" borderId="0" xfId="0" applyFont="1"/>
    <xf numFmtId="3" fontId="5" fillId="0" borderId="0" xfId="0" applyNumberFormat="1" applyFont="1" applyAlignment="1">
      <alignment horizontal="center"/>
    </xf>
    <xf numFmtId="15" fontId="4" fillId="0" borderId="0" xfId="0" applyNumberFormat="1" applyFont="1"/>
    <xf numFmtId="15" fontId="4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50A1A-5381-4FFA-B564-EB1FD672D471}">
  <sheetPr>
    <pageSetUpPr fitToPage="1"/>
  </sheetPr>
  <dimension ref="A1:T59"/>
  <sheetViews>
    <sheetView tabSelected="1" topLeftCell="A9" zoomScale="61" zoomScaleNormal="136" workbookViewId="0">
      <selection activeCell="S12" sqref="S12"/>
    </sheetView>
  </sheetViews>
  <sheetFormatPr defaultRowHeight="14.4" x14ac:dyDescent="0.3"/>
  <cols>
    <col min="1" max="1" width="56.88671875" bestFit="1" customWidth="1"/>
    <col min="2" max="2" width="21.109375" customWidth="1"/>
    <col min="3" max="3" width="13.44140625" customWidth="1"/>
    <col min="4" max="4" width="13.5546875" bestFit="1" customWidth="1"/>
    <col min="5" max="5" width="14.5546875" customWidth="1"/>
    <col min="6" max="6" width="13.6640625" customWidth="1"/>
    <col min="7" max="7" width="18.33203125" customWidth="1"/>
    <col min="8" max="8" width="10.109375" hidden="1" customWidth="1"/>
    <col min="10" max="10" width="14.44140625" style="4" customWidth="1"/>
    <col min="11" max="11" width="13.44140625" style="5" customWidth="1"/>
    <col min="12" max="14" width="10" style="5" customWidth="1"/>
    <col min="15" max="15" width="20.88671875" customWidth="1"/>
  </cols>
  <sheetData>
    <row r="1" spans="1:15" ht="23.4" x14ac:dyDescent="0.45">
      <c r="A1" s="3" t="s">
        <v>3</v>
      </c>
      <c r="C1" s="3" t="s">
        <v>46</v>
      </c>
      <c r="J1" s="71">
        <v>20250306</v>
      </c>
    </row>
    <row r="2" spans="1:15" ht="15.6" x14ac:dyDescent="0.3">
      <c r="A2" s="2" t="s">
        <v>27</v>
      </c>
    </row>
    <row r="4" spans="1:15" x14ac:dyDescent="0.3">
      <c r="A4" s="7" t="s">
        <v>0</v>
      </c>
      <c r="B4" s="7"/>
      <c r="C4" s="7"/>
      <c r="D4" s="7"/>
      <c r="E4" s="7"/>
      <c r="F4" s="7"/>
      <c r="G4" s="7"/>
      <c r="H4" s="7"/>
      <c r="I4" s="7"/>
      <c r="J4" s="8"/>
      <c r="K4" s="9"/>
      <c r="L4" s="9"/>
      <c r="M4" s="9"/>
      <c r="N4" s="9"/>
      <c r="O4" s="7"/>
    </row>
    <row r="5" spans="1:15" x14ac:dyDescent="0.3">
      <c r="A5" s="7" t="s">
        <v>11</v>
      </c>
      <c r="B5" s="7"/>
      <c r="C5" s="7"/>
      <c r="D5" s="7"/>
      <c r="E5" s="7"/>
      <c r="F5" s="7"/>
      <c r="G5" s="7"/>
      <c r="H5" s="7"/>
      <c r="I5" s="7"/>
      <c r="J5" s="8"/>
      <c r="K5" s="9"/>
      <c r="L5" s="9"/>
      <c r="M5" s="9"/>
      <c r="N5" s="9"/>
      <c r="O5" s="7"/>
    </row>
    <row r="6" spans="1:15" x14ac:dyDescent="0.3">
      <c r="A6" s="7" t="s">
        <v>1</v>
      </c>
      <c r="B6" s="7"/>
      <c r="C6" s="7"/>
      <c r="D6" s="7"/>
      <c r="E6" s="7"/>
      <c r="F6" s="7"/>
      <c r="G6" s="7"/>
      <c r="H6" s="7"/>
      <c r="I6" s="7"/>
      <c r="J6" s="8"/>
      <c r="K6" s="9"/>
      <c r="L6" s="9"/>
      <c r="M6" s="9"/>
      <c r="N6" s="9"/>
      <c r="O6" s="7"/>
    </row>
    <row r="7" spans="1:15" x14ac:dyDescent="0.3">
      <c r="A7" s="7" t="s">
        <v>4</v>
      </c>
      <c r="B7" s="7"/>
      <c r="C7" s="7"/>
      <c r="D7" s="7"/>
      <c r="E7" s="7"/>
      <c r="F7" s="7"/>
      <c r="G7" s="7"/>
      <c r="H7" s="7"/>
      <c r="I7" s="7"/>
      <c r="J7" s="8"/>
      <c r="K7" s="9"/>
      <c r="L7" s="9"/>
      <c r="M7" s="9"/>
      <c r="N7" s="9"/>
      <c r="O7" s="7"/>
    </row>
    <row r="8" spans="1:15" x14ac:dyDescent="0.3">
      <c r="A8" s="7" t="s">
        <v>2</v>
      </c>
      <c r="B8" s="7"/>
      <c r="C8" s="7"/>
      <c r="D8" s="7"/>
      <c r="E8" s="7"/>
      <c r="F8" s="7"/>
      <c r="G8" s="7"/>
      <c r="H8" s="7"/>
      <c r="I8" s="7"/>
      <c r="J8" s="8"/>
      <c r="K8" s="9"/>
      <c r="L8" s="9"/>
      <c r="M8" s="9"/>
      <c r="N8" s="9"/>
      <c r="O8" s="7"/>
    </row>
    <row r="9" spans="1:15" x14ac:dyDescent="0.3">
      <c r="A9" s="7" t="s">
        <v>5</v>
      </c>
      <c r="B9" s="7"/>
      <c r="C9" s="7"/>
      <c r="D9" s="7"/>
      <c r="E9" s="7"/>
      <c r="F9" s="7"/>
      <c r="G9" s="7"/>
      <c r="H9" s="7"/>
      <c r="I9" s="7"/>
      <c r="J9" s="8"/>
      <c r="K9" s="9"/>
      <c r="L9" s="9"/>
      <c r="M9" s="9"/>
      <c r="N9" s="9"/>
      <c r="O9" s="7"/>
    </row>
    <row r="10" spans="1:15" x14ac:dyDescent="0.3">
      <c r="A10" s="7"/>
      <c r="B10" s="7"/>
      <c r="C10" s="10" t="s">
        <v>15</v>
      </c>
      <c r="D10" s="11">
        <v>2022</v>
      </c>
      <c r="E10" s="7"/>
      <c r="F10" s="7"/>
      <c r="G10" s="7"/>
      <c r="H10" s="7"/>
      <c r="I10" s="7"/>
      <c r="J10" s="8"/>
      <c r="K10" s="9"/>
      <c r="L10" s="9"/>
      <c r="M10" s="9"/>
      <c r="N10" s="9"/>
      <c r="O10" s="7"/>
    </row>
    <row r="11" spans="1:15" ht="15" thickBot="1" x14ac:dyDescent="0.35">
      <c r="A11" s="7"/>
      <c r="B11" s="7"/>
      <c r="C11" s="7"/>
      <c r="D11" s="7"/>
      <c r="E11" s="7"/>
      <c r="F11" s="7"/>
      <c r="G11" s="7"/>
      <c r="H11" s="7"/>
      <c r="I11" s="7"/>
      <c r="J11" s="8"/>
      <c r="K11" s="9"/>
      <c r="L11" s="9"/>
      <c r="M11" s="9"/>
      <c r="N11" s="9"/>
      <c r="O11" s="7"/>
    </row>
    <row r="12" spans="1:15" ht="49.2" customHeight="1" thickBot="1" x14ac:dyDescent="0.35">
      <c r="A12" s="12" t="s">
        <v>0</v>
      </c>
      <c r="B12" s="13" t="s">
        <v>6</v>
      </c>
      <c r="C12" s="6" t="s">
        <v>7</v>
      </c>
      <c r="D12" s="6" t="s">
        <v>8</v>
      </c>
      <c r="E12" s="6" t="s">
        <v>9</v>
      </c>
      <c r="F12" s="6" t="s">
        <v>44</v>
      </c>
      <c r="G12" s="14" t="s">
        <v>10</v>
      </c>
      <c r="H12" s="6" t="s">
        <v>18</v>
      </c>
      <c r="I12" s="7"/>
      <c r="J12" s="15" t="s">
        <v>33</v>
      </c>
      <c r="K12" s="16"/>
      <c r="L12" s="16"/>
      <c r="M12" s="16"/>
      <c r="N12" s="16"/>
      <c r="O12" s="17"/>
    </row>
    <row r="13" spans="1:15" x14ac:dyDescent="0.3">
      <c r="A13" s="18" t="s">
        <v>21</v>
      </c>
      <c r="B13" s="19">
        <v>25000</v>
      </c>
      <c r="C13" s="20">
        <v>1</v>
      </c>
      <c r="D13" s="20">
        <v>1</v>
      </c>
      <c r="E13" s="20">
        <v>2026</v>
      </c>
      <c r="F13" s="20"/>
      <c r="G13" s="21">
        <f>B13/C13</f>
        <v>25000</v>
      </c>
      <c r="H13" s="7"/>
      <c r="I13" s="7"/>
      <c r="J13" s="22" t="s">
        <v>31</v>
      </c>
      <c r="K13" s="9">
        <v>2022</v>
      </c>
      <c r="L13" s="9">
        <v>2023</v>
      </c>
      <c r="M13" s="9">
        <v>2024</v>
      </c>
      <c r="N13" s="9">
        <v>2025</v>
      </c>
      <c r="O13" s="23" t="s">
        <v>34</v>
      </c>
    </row>
    <row r="14" spans="1:15" x14ac:dyDescent="0.3">
      <c r="A14" s="18" t="s">
        <v>20</v>
      </c>
      <c r="B14" s="19">
        <f>13500*10</f>
        <v>135000</v>
      </c>
      <c r="C14" s="20">
        <v>10</v>
      </c>
      <c r="D14" s="20">
        <v>7</v>
      </c>
      <c r="E14" s="20">
        <v>2032</v>
      </c>
      <c r="F14" s="20"/>
      <c r="G14" s="21">
        <f t="shared" ref="G14:G17" si="0">B14/C14</f>
        <v>13500</v>
      </c>
      <c r="H14" s="7"/>
      <c r="I14" s="7"/>
      <c r="J14" s="24">
        <v>25087</v>
      </c>
      <c r="K14" s="25">
        <v>200000</v>
      </c>
      <c r="L14" s="25">
        <v>100000</v>
      </c>
      <c r="M14" s="25">
        <v>100000</v>
      </c>
      <c r="N14" s="25">
        <v>100000</v>
      </c>
      <c r="O14" s="26">
        <f>SUM(J14:N14)</f>
        <v>525087</v>
      </c>
    </row>
    <row r="15" spans="1:15" x14ac:dyDescent="0.3">
      <c r="A15" s="18" t="s">
        <v>22</v>
      </c>
      <c r="B15" s="19">
        <f>7*7500</f>
        <v>52500</v>
      </c>
      <c r="C15" s="20">
        <v>7</v>
      </c>
      <c r="D15" s="20">
        <v>4</v>
      </c>
      <c r="E15" s="20">
        <v>2029</v>
      </c>
      <c r="F15" s="20"/>
      <c r="G15" s="21">
        <f t="shared" si="0"/>
        <v>7500</v>
      </c>
      <c r="H15" s="7"/>
      <c r="I15" s="7"/>
      <c r="J15" s="8"/>
      <c r="K15" s="9"/>
      <c r="L15" s="9"/>
      <c r="M15" s="9"/>
      <c r="N15" s="9"/>
      <c r="O15" s="7"/>
    </row>
    <row r="16" spans="1:15" x14ac:dyDescent="0.3">
      <c r="A16" s="27" t="s">
        <v>23</v>
      </c>
      <c r="B16" s="19">
        <f>3000*7</f>
        <v>21000</v>
      </c>
      <c r="C16" s="20">
        <v>7</v>
      </c>
      <c r="D16" s="20">
        <v>4</v>
      </c>
      <c r="E16" s="20">
        <v>2029</v>
      </c>
      <c r="F16" s="20"/>
      <c r="G16" s="21">
        <f t="shared" si="0"/>
        <v>3000</v>
      </c>
      <c r="H16" s="7"/>
      <c r="I16" s="7"/>
      <c r="J16" s="8"/>
      <c r="K16" s="9"/>
      <c r="L16" s="9"/>
      <c r="M16" s="9"/>
      <c r="N16" s="9"/>
      <c r="O16" s="7"/>
    </row>
    <row r="17" spans="1:17" x14ac:dyDescent="0.3">
      <c r="A17" s="27" t="s">
        <v>24</v>
      </c>
      <c r="B17" s="19">
        <f>15000*10</f>
        <v>150000</v>
      </c>
      <c r="C17" s="20">
        <v>10</v>
      </c>
      <c r="D17" s="20">
        <v>7</v>
      </c>
      <c r="E17" s="20">
        <v>2032</v>
      </c>
      <c r="F17" s="20"/>
      <c r="G17" s="21">
        <f t="shared" si="0"/>
        <v>15000</v>
      </c>
      <c r="H17" s="7"/>
      <c r="I17" s="7"/>
      <c r="J17" s="8"/>
      <c r="K17" s="9"/>
      <c r="L17" s="9"/>
      <c r="M17" s="9"/>
      <c r="N17" s="9"/>
      <c r="O17" s="7"/>
    </row>
    <row r="18" spans="1:17" x14ac:dyDescent="0.3">
      <c r="A18" s="28" t="s">
        <v>25</v>
      </c>
      <c r="B18" s="29">
        <f>3500*10</f>
        <v>35000</v>
      </c>
      <c r="C18" s="30">
        <v>10</v>
      </c>
      <c r="D18" s="20">
        <v>7</v>
      </c>
      <c r="E18" s="20">
        <v>2032</v>
      </c>
      <c r="F18" s="20"/>
      <c r="G18" s="31">
        <v>3000</v>
      </c>
      <c r="H18" s="7"/>
      <c r="I18" s="7"/>
      <c r="J18" s="8"/>
      <c r="K18" s="9"/>
      <c r="L18" s="9"/>
      <c r="M18" s="9"/>
      <c r="N18" s="9"/>
      <c r="O18" s="7"/>
    </row>
    <row r="19" spans="1:17" ht="15" thickBot="1" x14ac:dyDescent="0.35">
      <c r="A19" s="28" t="s">
        <v>39</v>
      </c>
      <c r="B19" s="29"/>
      <c r="C19" s="30"/>
      <c r="D19" s="20"/>
      <c r="E19" s="20"/>
      <c r="F19" s="20"/>
      <c r="G19" s="31">
        <f>100000-67000</f>
        <v>33000</v>
      </c>
      <c r="H19" s="7"/>
      <c r="I19" s="7"/>
      <c r="J19" s="8"/>
      <c r="K19" s="9"/>
      <c r="L19" s="9"/>
      <c r="M19" s="9"/>
      <c r="N19" s="9"/>
      <c r="O19" s="7"/>
    </row>
    <row r="20" spans="1:17" ht="15" thickBot="1" x14ac:dyDescent="0.35">
      <c r="A20" s="32" t="s">
        <v>16</v>
      </c>
      <c r="B20" s="33">
        <f>SUM(B13:B18)</f>
        <v>418500</v>
      </c>
      <c r="C20" s="34"/>
      <c r="D20" s="35"/>
      <c r="E20" s="35"/>
      <c r="F20" s="35">
        <v>0</v>
      </c>
      <c r="G20" s="36">
        <f>SUM(G13:G19)</f>
        <v>100000</v>
      </c>
      <c r="H20" s="37">
        <v>313</v>
      </c>
      <c r="I20" s="38"/>
      <c r="J20" s="8"/>
      <c r="K20" s="9"/>
      <c r="L20" s="9"/>
      <c r="M20" s="9"/>
      <c r="N20" s="9"/>
      <c r="O20" s="7"/>
      <c r="Q20" s="1"/>
    </row>
    <row r="21" spans="1:17" x14ac:dyDescent="0.3">
      <c r="A21" s="39"/>
      <c r="B21" s="29"/>
      <c r="C21" s="30"/>
      <c r="D21" s="20"/>
      <c r="E21" s="20"/>
      <c r="F21" s="20"/>
      <c r="G21" s="29"/>
      <c r="H21" s="7"/>
      <c r="I21" s="38"/>
      <c r="J21" s="8"/>
      <c r="K21" s="9"/>
      <c r="L21" s="9"/>
      <c r="M21" s="9"/>
      <c r="N21" s="9"/>
      <c r="O21" s="7"/>
      <c r="Q21" s="1"/>
    </row>
    <row r="22" spans="1:17" ht="15" thickBot="1" x14ac:dyDescent="0.35">
      <c r="A22" s="39"/>
      <c r="B22" s="29"/>
      <c r="C22" s="30"/>
      <c r="D22" s="20"/>
      <c r="E22" s="20"/>
      <c r="F22" s="20"/>
      <c r="G22" s="29"/>
      <c r="H22" s="7"/>
      <c r="I22" s="38"/>
      <c r="J22" s="8"/>
      <c r="K22" s="9"/>
      <c r="L22" s="9"/>
      <c r="M22" s="9"/>
      <c r="N22" s="9"/>
      <c r="O22" s="7"/>
    </row>
    <row r="23" spans="1:17" ht="49.95" customHeight="1" thickBot="1" x14ac:dyDescent="0.35">
      <c r="A23" s="12" t="s">
        <v>19</v>
      </c>
      <c r="B23" s="6" t="s">
        <v>6</v>
      </c>
      <c r="C23" s="6" t="s">
        <v>7</v>
      </c>
      <c r="D23" s="6" t="s">
        <v>8</v>
      </c>
      <c r="E23" s="6" t="s">
        <v>9</v>
      </c>
      <c r="F23" s="6" t="s">
        <v>44</v>
      </c>
      <c r="G23" s="14" t="s">
        <v>10</v>
      </c>
      <c r="H23" s="6" t="s">
        <v>18</v>
      </c>
      <c r="I23" s="7"/>
      <c r="J23" s="15" t="s">
        <v>35</v>
      </c>
      <c r="K23" s="40"/>
      <c r="L23" s="40"/>
      <c r="M23" s="40"/>
      <c r="N23" s="40"/>
      <c r="O23" s="41"/>
    </row>
    <row r="24" spans="1:17" x14ac:dyDescent="0.3">
      <c r="A24" s="18" t="s">
        <v>28</v>
      </c>
      <c r="B24" s="19">
        <v>500000</v>
      </c>
      <c r="C24" s="20">
        <v>50</v>
      </c>
      <c r="D24" s="20">
        <v>38</v>
      </c>
      <c r="E24" s="20">
        <v>2063</v>
      </c>
      <c r="F24" s="20"/>
      <c r="G24" s="21">
        <v>10200</v>
      </c>
      <c r="H24" s="7"/>
      <c r="I24" s="7"/>
      <c r="J24" s="22" t="s">
        <v>31</v>
      </c>
      <c r="K24" s="9">
        <v>2022</v>
      </c>
      <c r="L24" s="9">
        <v>2023</v>
      </c>
      <c r="M24" s="9">
        <v>2024</v>
      </c>
      <c r="N24" s="9">
        <v>2025</v>
      </c>
      <c r="O24" s="23" t="s">
        <v>30</v>
      </c>
    </row>
    <row r="25" spans="1:17" x14ac:dyDescent="0.3">
      <c r="A25" s="18" t="s">
        <v>47</v>
      </c>
      <c r="B25" s="19">
        <v>150000</v>
      </c>
      <c r="C25" s="20">
        <v>2</v>
      </c>
      <c r="D25" s="20"/>
      <c r="E25" s="20">
        <v>2026</v>
      </c>
      <c r="F25" s="20">
        <v>-150000</v>
      </c>
      <c r="G25" s="21">
        <v>10200</v>
      </c>
      <c r="H25" s="7"/>
      <c r="I25" s="7"/>
      <c r="J25" s="24">
        <v>81667</v>
      </c>
      <c r="K25" s="25">
        <f>10200</f>
        <v>10200</v>
      </c>
      <c r="L25" s="25">
        <v>10200</v>
      </c>
      <c r="M25" s="25">
        <v>10200</v>
      </c>
      <c r="N25" s="25">
        <v>20400</v>
      </c>
      <c r="O25" s="26">
        <f>SUM(J25:N25)</f>
        <v>132667</v>
      </c>
    </row>
    <row r="26" spans="1:17" ht="15" thickBot="1" x14ac:dyDescent="0.35">
      <c r="A26" s="27"/>
      <c r="B26" s="19"/>
      <c r="C26" s="20"/>
      <c r="D26" s="20"/>
      <c r="E26" s="20"/>
      <c r="F26" s="20"/>
      <c r="G26" s="21"/>
      <c r="H26" s="7"/>
      <c r="I26" s="7"/>
      <c r="J26" s="70"/>
      <c r="K26" s="9" t="s">
        <v>54</v>
      </c>
      <c r="L26" s="9"/>
      <c r="M26" s="9"/>
      <c r="N26" s="9"/>
      <c r="O26" s="7"/>
    </row>
    <row r="27" spans="1:17" ht="15" thickBot="1" x14ac:dyDescent="0.35">
      <c r="A27" s="32" t="s">
        <v>16</v>
      </c>
      <c r="B27" s="33">
        <f>SUM(B24:B26)</f>
        <v>650000</v>
      </c>
      <c r="C27" s="34"/>
      <c r="D27" s="35"/>
      <c r="E27" s="35"/>
      <c r="F27" s="35">
        <v>0</v>
      </c>
      <c r="G27" s="36">
        <f>SUM(G24:G26)</f>
        <v>20400</v>
      </c>
      <c r="H27" s="37">
        <v>319.25</v>
      </c>
      <c r="I27" s="38"/>
      <c r="J27" s="70"/>
      <c r="K27" s="46"/>
      <c r="L27" s="46"/>
      <c r="M27" s="46"/>
      <c r="N27" s="46"/>
      <c r="O27" s="44"/>
      <c r="P27" s="67"/>
    </row>
    <row r="28" spans="1:17" x14ac:dyDescent="0.3">
      <c r="A28" s="39"/>
      <c r="B28" s="29"/>
      <c r="C28" s="30"/>
      <c r="D28" s="20"/>
      <c r="E28" s="20"/>
      <c r="F28" s="20"/>
      <c r="H28" s="7"/>
      <c r="I28" s="38"/>
      <c r="J28" s="42"/>
      <c r="K28" s="43" t="s">
        <v>52</v>
      </c>
      <c r="L28" s="29"/>
      <c r="M28" s="9"/>
      <c r="N28" s="9"/>
      <c r="O28" s="38"/>
    </row>
    <row r="29" spans="1:17" ht="15" thickBot="1" x14ac:dyDescent="0.35">
      <c r="A29" s="39"/>
      <c r="B29" s="29"/>
      <c r="C29" s="30"/>
      <c r="D29" s="20"/>
      <c r="E29" s="20"/>
      <c r="F29" s="20"/>
      <c r="G29" s="29"/>
      <c r="H29" s="7"/>
      <c r="I29" s="38"/>
      <c r="J29" s="8"/>
      <c r="K29" s="9"/>
      <c r="L29" s="9"/>
      <c r="M29" s="9"/>
      <c r="N29" s="9"/>
      <c r="O29" s="7"/>
    </row>
    <row r="30" spans="1:17" ht="21" customHeight="1" thickBot="1" x14ac:dyDescent="0.35">
      <c r="A30" s="12" t="s">
        <v>12</v>
      </c>
      <c r="B30" s="6" t="s">
        <v>6</v>
      </c>
      <c r="C30" s="6" t="s">
        <v>7</v>
      </c>
      <c r="D30" s="6" t="s">
        <v>8</v>
      </c>
      <c r="E30" s="6" t="s">
        <v>9</v>
      </c>
      <c r="F30" s="6" t="s">
        <v>44</v>
      </c>
      <c r="G30" s="14" t="s">
        <v>10</v>
      </c>
      <c r="H30" s="6" t="s">
        <v>18</v>
      </c>
      <c r="I30" s="7"/>
      <c r="J30" s="8"/>
      <c r="K30" s="9"/>
      <c r="L30" s="9"/>
      <c r="M30" s="9"/>
      <c r="N30" s="9"/>
      <c r="O30" s="7"/>
    </row>
    <row r="31" spans="1:17" x14ac:dyDescent="0.3">
      <c r="A31" s="18" t="s">
        <v>29</v>
      </c>
      <c r="B31" s="19"/>
      <c r="C31" s="20"/>
      <c r="D31" s="20"/>
      <c r="E31" s="20"/>
      <c r="F31" s="20"/>
      <c r="G31" s="21"/>
      <c r="H31" s="7"/>
      <c r="I31" s="7"/>
      <c r="J31" s="8"/>
      <c r="K31" s="9"/>
      <c r="L31" s="9"/>
      <c r="M31" s="9"/>
      <c r="N31" s="9"/>
      <c r="O31" s="7"/>
    </row>
    <row r="32" spans="1:17" x14ac:dyDescent="0.3">
      <c r="A32" s="18" t="s">
        <v>42</v>
      </c>
      <c r="B32" s="19">
        <v>30000</v>
      </c>
      <c r="C32" s="20">
        <v>2</v>
      </c>
      <c r="D32" s="20">
        <v>2</v>
      </c>
      <c r="E32" s="20">
        <v>2025</v>
      </c>
      <c r="F32" s="20"/>
      <c r="G32" s="21">
        <v>15000</v>
      </c>
      <c r="H32" s="7"/>
      <c r="I32" s="44"/>
      <c r="J32" s="44" t="s">
        <v>51</v>
      </c>
      <c r="K32" s="8"/>
      <c r="L32" s="9"/>
      <c r="M32" s="9"/>
      <c r="N32" s="9"/>
      <c r="O32" s="7"/>
    </row>
    <row r="33" spans="1:20" ht="15" thickBot="1" x14ac:dyDescent="0.35">
      <c r="A33" s="27" t="s">
        <v>55</v>
      </c>
      <c r="B33" s="19">
        <v>15000</v>
      </c>
      <c r="C33" s="20">
        <v>1</v>
      </c>
      <c r="D33" s="20">
        <v>1</v>
      </c>
      <c r="E33" s="20">
        <v>2025</v>
      </c>
      <c r="F33" s="20"/>
      <c r="G33" s="21">
        <v>15000</v>
      </c>
      <c r="H33" s="7"/>
      <c r="I33" s="7"/>
      <c r="J33" s="45"/>
      <c r="K33" s="46"/>
      <c r="L33" s="9"/>
      <c r="M33" s="9"/>
      <c r="N33" s="9"/>
      <c r="O33" s="7"/>
    </row>
    <row r="34" spans="1:20" ht="15" thickBot="1" x14ac:dyDescent="0.35">
      <c r="A34" s="32" t="s">
        <v>16</v>
      </c>
      <c r="B34" s="33">
        <f>SUM(B32:B33)</f>
        <v>45000</v>
      </c>
      <c r="C34" s="34"/>
      <c r="D34" s="35"/>
      <c r="E34" s="35"/>
      <c r="F34" s="35"/>
      <c r="G34" s="36">
        <f>SUM(G31:G33)</f>
        <v>30000</v>
      </c>
      <c r="H34" s="37">
        <v>247.6</v>
      </c>
      <c r="I34" s="7"/>
      <c r="J34" s="8"/>
      <c r="K34" s="9"/>
      <c r="L34" s="9"/>
      <c r="M34" s="9"/>
      <c r="N34" s="9"/>
      <c r="O34" s="7"/>
    </row>
    <row r="35" spans="1:20" x14ac:dyDescent="0.3">
      <c r="A35" s="39"/>
      <c r="B35" s="29"/>
      <c r="C35" s="30"/>
      <c r="D35" s="20"/>
      <c r="E35" s="20"/>
      <c r="F35" s="20"/>
      <c r="G35" s="29"/>
      <c r="H35" s="7"/>
      <c r="I35" s="7"/>
      <c r="J35" s="8"/>
      <c r="K35" s="9"/>
      <c r="L35" s="9"/>
      <c r="M35" s="9"/>
      <c r="N35" s="9"/>
      <c r="O35" s="7"/>
    </row>
    <row r="36" spans="1:20" ht="21" customHeight="1" thickBot="1" x14ac:dyDescent="0.35">
      <c r="A36" s="39"/>
      <c r="B36" s="29"/>
      <c r="C36" s="30"/>
      <c r="D36" s="20"/>
      <c r="E36" s="20"/>
      <c r="F36" s="20"/>
      <c r="G36" s="29"/>
      <c r="H36" s="7"/>
      <c r="I36" s="7"/>
      <c r="J36" s="8"/>
      <c r="K36" s="9"/>
      <c r="L36" s="9"/>
      <c r="M36" s="9"/>
      <c r="N36" s="9"/>
      <c r="O36" s="7"/>
    </row>
    <row r="37" spans="1:20" ht="24.75" customHeight="1" thickBot="1" x14ac:dyDescent="0.35">
      <c r="A37" s="12" t="s">
        <v>13</v>
      </c>
      <c r="B37" s="6" t="s">
        <v>6</v>
      </c>
      <c r="C37" s="6" t="s">
        <v>7</v>
      </c>
      <c r="D37" s="6" t="s">
        <v>8</v>
      </c>
      <c r="E37" s="6" t="s">
        <v>9</v>
      </c>
      <c r="F37" s="6" t="s">
        <v>44</v>
      </c>
      <c r="G37" s="14" t="s">
        <v>10</v>
      </c>
      <c r="H37" s="6" t="s">
        <v>18</v>
      </c>
      <c r="I37" s="7"/>
      <c r="J37" s="47" t="s">
        <v>36</v>
      </c>
      <c r="K37" s="40"/>
      <c r="L37" s="40"/>
      <c r="M37" s="40"/>
      <c r="N37" s="40"/>
      <c r="O37" s="41"/>
    </row>
    <row r="38" spans="1:20" x14ac:dyDescent="0.3">
      <c r="A38" s="27" t="s">
        <v>43</v>
      </c>
      <c r="B38" s="7"/>
      <c r="C38" s="7"/>
      <c r="D38" s="7">
        <v>0</v>
      </c>
      <c r="E38" s="7">
        <v>2025</v>
      </c>
      <c r="F38" s="7">
        <v>-50000</v>
      </c>
      <c r="G38" s="48"/>
      <c r="H38" s="7"/>
      <c r="I38" s="7"/>
      <c r="J38" s="22" t="s">
        <v>31</v>
      </c>
      <c r="K38" s="9">
        <v>2022</v>
      </c>
      <c r="L38" s="9">
        <v>2023</v>
      </c>
      <c r="M38" s="9">
        <v>2024</v>
      </c>
      <c r="N38" s="9">
        <v>2025</v>
      </c>
      <c r="O38" s="23" t="s">
        <v>34</v>
      </c>
    </row>
    <row r="39" spans="1:20" x14ac:dyDescent="0.3">
      <c r="A39" s="49" t="s">
        <v>41</v>
      </c>
      <c r="B39" s="50">
        <v>490000</v>
      </c>
      <c r="C39" s="20">
        <v>40</v>
      </c>
      <c r="D39" s="20">
        <v>11</v>
      </c>
      <c r="E39" s="20">
        <v>2034</v>
      </c>
      <c r="F39" s="20"/>
      <c r="G39" s="21">
        <v>23125</v>
      </c>
      <c r="H39" s="7"/>
      <c r="I39" s="7"/>
      <c r="J39" s="24">
        <v>189924</v>
      </c>
      <c r="K39" s="25">
        <f>25000+25000</f>
        <v>50000</v>
      </c>
      <c r="L39" s="25">
        <v>25000</v>
      </c>
      <c r="M39" s="25">
        <v>25000</v>
      </c>
      <c r="N39" s="25">
        <v>-25000</v>
      </c>
      <c r="O39" s="26">
        <f>SUM(J39:N39)</f>
        <v>264924</v>
      </c>
    </row>
    <row r="40" spans="1:20" ht="15" thickBot="1" x14ac:dyDescent="0.35">
      <c r="A40" s="51" t="s">
        <v>40</v>
      </c>
      <c r="B40" s="50">
        <v>75000</v>
      </c>
      <c r="C40" s="20">
        <v>40</v>
      </c>
      <c r="D40" s="20">
        <v>39</v>
      </c>
      <c r="E40" s="20">
        <v>2062</v>
      </c>
      <c r="F40" s="20"/>
      <c r="G40" s="21">
        <v>1875</v>
      </c>
      <c r="H40" s="7"/>
      <c r="I40" s="7"/>
      <c r="J40" s="8"/>
      <c r="K40" s="9"/>
      <c r="L40" s="9"/>
      <c r="M40" s="9"/>
      <c r="N40" s="9"/>
      <c r="O40" s="7"/>
    </row>
    <row r="41" spans="1:20" ht="15" thickBot="1" x14ac:dyDescent="0.35">
      <c r="A41" s="32" t="s">
        <v>16</v>
      </c>
      <c r="B41" s="33">
        <f>SUM(B39:B40)</f>
        <v>565000</v>
      </c>
      <c r="C41" s="34"/>
      <c r="D41" s="35"/>
      <c r="E41" s="35"/>
      <c r="F41" s="35">
        <f>SUM(F38:F40)</f>
        <v>-50000</v>
      </c>
      <c r="G41" s="36">
        <f>SUM(G38:G40)</f>
        <v>25000</v>
      </c>
      <c r="H41" s="37">
        <v>42</v>
      </c>
      <c r="J41" s="45"/>
      <c r="K41" s="46" t="s">
        <v>53</v>
      </c>
      <c r="L41" s="9"/>
      <c r="M41" s="9"/>
      <c r="N41" s="9"/>
      <c r="O41" s="44"/>
      <c r="T41" s="1"/>
    </row>
    <row r="42" spans="1:20" x14ac:dyDescent="0.3">
      <c r="A42" s="39"/>
      <c r="B42" s="29"/>
      <c r="C42" s="30"/>
      <c r="D42" s="20"/>
      <c r="E42" s="20"/>
      <c r="F42" s="20"/>
      <c r="G42" s="29"/>
      <c r="H42" s="7"/>
      <c r="I42" s="38"/>
      <c r="J42" s="38"/>
      <c r="K42" s="9"/>
      <c r="L42" s="9"/>
      <c r="M42" s="9"/>
      <c r="N42" s="9"/>
      <c r="O42" s="7"/>
    </row>
    <row r="43" spans="1:20" ht="28.5" customHeight="1" thickBot="1" x14ac:dyDescent="0.35">
      <c r="A43" s="39"/>
      <c r="B43" s="29"/>
      <c r="C43" s="30"/>
      <c r="D43" s="20"/>
      <c r="E43" s="20"/>
      <c r="F43" s="20"/>
      <c r="G43" s="29"/>
      <c r="H43" s="7"/>
      <c r="I43" s="38"/>
      <c r="J43" s="8"/>
      <c r="K43" s="9"/>
      <c r="L43" s="9"/>
      <c r="M43" s="9"/>
      <c r="N43" s="9"/>
      <c r="O43" s="7"/>
    </row>
    <row r="44" spans="1:20" ht="46.2" customHeight="1" thickBot="1" x14ac:dyDescent="0.35">
      <c r="A44" s="12" t="s">
        <v>14</v>
      </c>
      <c r="B44" s="6" t="s">
        <v>6</v>
      </c>
      <c r="C44" s="6" t="s">
        <v>7</v>
      </c>
      <c r="D44" s="6" t="s">
        <v>8</v>
      </c>
      <c r="E44" s="6" t="s">
        <v>9</v>
      </c>
      <c r="F44" s="6" t="s">
        <v>44</v>
      </c>
      <c r="G44" s="14" t="s">
        <v>10</v>
      </c>
      <c r="H44" s="6" t="s">
        <v>18</v>
      </c>
      <c r="I44" s="7"/>
      <c r="J44" s="15" t="s">
        <v>37</v>
      </c>
      <c r="K44" s="40"/>
      <c r="L44" s="40"/>
      <c r="M44" s="40"/>
      <c r="N44" s="40"/>
      <c r="O44" s="41"/>
    </row>
    <row r="45" spans="1:20" x14ac:dyDescent="0.3">
      <c r="A45" s="49" t="s">
        <v>48</v>
      </c>
      <c r="B45" s="50">
        <v>910000</v>
      </c>
      <c r="C45" s="52">
        <v>1</v>
      </c>
      <c r="D45" s="52"/>
      <c r="E45" s="52">
        <v>2025</v>
      </c>
      <c r="F45" s="52"/>
      <c r="G45" s="53"/>
      <c r="H45" s="7"/>
      <c r="I45" s="7"/>
      <c r="J45" s="22" t="s">
        <v>31</v>
      </c>
      <c r="K45" s="9">
        <v>2022</v>
      </c>
      <c r="L45" s="9">
        <v>2023</v>
      </c>
      <c r="M45" s="9">
        <v>2024</v>
      </c>
      <c r="N45" s="9">
        <v>2025</v>
      </c>
      <c r="O45" s="23" t="s">
        <v>34</v>
      </c>
    </row>
    <row r="46" spans="1:20" x14ac:dyDescent="0.3">
      <c r="A46" s="49" t="s">
        <v>49</v>
      </c>
      <c r="B46" s="54">
        <v>30000</v>
      </c>
      <c r="C46" s="55" t="s">
        <v>50</v>
      </c>
      <c r="D46" s="55"/>
      <c r="E46" s="20">
        <v>2025</v>
      </c>
      <c r="F46" s="55"/>
      <c r="G46" s="21">
        <v>30000</v>
      </c>
      <c r="H46" s="7"/>
      <c r="I46" s="7"/>
      <c r="J46" s="24">
        <v>17154</v>
      </c>
      <c r="K46" s="25">
        <v>6000</v>
      </c>
      <c r="L46" s="25">
        <v>6000</v>
      </c>
      <c r="M46" s="25">
        <v>6000</v>
      </c>
      <c r="N46" s="25">
        <v>6000</v>
      </c>
      <c r="O46" s="26">
        <f>SUM(J46:N46)</f>
        <v>41154</v>
      </c>
    </row>
    <row r="47" spans="1:20" ht="15" thickBot="1" x14ac:dyDescent="0.35">
      <c r="A47" s="27" t="s">
        <v>56</v>
      </c>
      <c r="B47" s="19"/>
      <c r="C47" s="20"/>
      <c r="D47" s="20">
        <v>30</v>
      </c>
      <c r="E47" s="20">
        <v>2055</v>
      </c>
      <c r="F47" s="20"/>
      <c r="G47" s="21">
        <v>6000</v>
      </c>
      <c r="H47" s="7"/>
      <c r="I47" s="7"/>
      <c r="J47" s="8"/>
      <c r="K47" s="9"/>
      <c r="L47" s="9"/>
      <c r="M47" s="9"/>
      <c r="N47" s="9"/>
      <c r="O47" s="7"/>
    </row>
    <row r="48" spans="1:20" ht="15" thickBot="1" x14ac:dyDescent="0.35">
      <c r="A48" s="32" t="s">
        <v>16</v>
      </c>
      <c r="B48" s="33">
        <f>SUM(B45:B47)</f>
        <v>940000</v>
      </c>
      <c r="C48" s="34"/>
      <c r="D48" s="35"/>
      <c r="E48" s="35"/>
      <c r="F48" s="35"/>
      <c r="G48" s="36">
        <f>SUM(G45:G47)</f>
        <v>36000</v>
      </c>
      <c r="H48" s="37">
        <v>9</v>
      </c>
      <c r="I48" s="44"/>
      <c r="J48" s="45"/>
      <c r="K48" s="68" t="s">
        <v>57</v>
      </c>
      <c r="L48" s="46"/>
      <c r="M48" s="46"/>
      <c r="N48" s="46"/>
      <c r="O48" s="7"/>
    </row>
    <row r="49" spans="1:15" x14ac:dyDescent="0.3">
      <c r="A49" s="39"/>
      <c r="B49" s="29"/>
      <c r="C49" s="30"/>
      <c r="D49" s="20"/>
      <c r="E49" s="20"/>
      <c r="F49" s="20"/>
      <c r="G49" s="29"/>
      <c r="H49" s="7"/>
      <c r="I49" s="7"/>
      <c r="J49" s="42" t="s">
        <v>58</v>
      </c>
      <c r="K49" s="43"/>
      <c r="L49" s="9"/>
      <c r="M49" s="9"/>
      <c r="N49" s="9"/>
      <c r="O49" s="69"/>
    </row>
    <row r="50" spans="1:15" ht="30" customHeight="1" thickBot="1" x14ac:dyDescent="0.35">
      <c r="A50" s="39"/>
      <c r="B50" s="29"/>
      <c r="C50" s="30"/>
      <c r="D50" s="20"/>
      <c r="E50" s="20"/>
      <c r="F50" s="20"/>
      <c r="G50" s="29"/>
      <c r="H50" s="7"/>
      <c r="I50" s="7"/>
      <c r="J50" s="8"/>
      <c r="K50" s="9"/>
      <c r="L50" s="9"/>
      <c r="M50" s="9"/>
      <c r="N50" s="9"/>
      <c r="O50" s="7"/>
    </row>
    <row r="51" spans="1:15" ht="47.4" customHeight="1" thickBot="1" x14ac:dyDescent="0.35">
      <c r="A51" s="12" t="s">
        <v>17</v>
      </c>
      <c r="B51" s="6" t="s">
        <v>6</v>
      </c>
      <c r="C51" s="6" t="s">
        <v>7</v>
      </c>
      <c r="D51" s="6" t="s">
        <v>8</v>
      </c>
      <c r="E51" s="6" t="s">
        <v>9</v>
      </c>
      <c r="F51" s="6" t="s">
        <v>44</v>
      </c>
      <c r="G51" s="14" t="s">
        <v>10</v>
      </c>
      <c r="H51" s="6" t="s">
        <v>18</v>
      </c>
      <c r="I51" s="7"/>
      <c r="J51" s="15" t="s">
        <v>38</v>
      </c>
      <c r="K51" s="40"/>
      <c r="L51" s="40"/>
      <c r="M51" s="40"/>
      <c r="N51" s="40"/>
      <c r="O51" s="41"/>
    </row>
    <row r="52" spans="1:15" x14ac:dyDescent="0.3">
      <c r="A52" s="18" t="s">
        <v>26</v>
      </c>
      <c r="B52" s="19">
        <v>25000</v>
      </c>
      <c r="C52" s="20">
        <v>10</v>
      </c>
      <c r="D52" s="20">
        <v>8</v>
      </c>
      <c r="E52" s="20">
        <v>2033</v>
      </c>
      <c r="F52" s="20"/>
      <c r="G52" s="21">
        <v>1578</v>
      </c>
      <c r="H52" s="7"/>
      <c r="I52" s="7"/>
      <c r="J52" s="22" t="s">
        <v>31</v>
      </c>
      <c r="K52" s="9">
        <v>2022</v>
      </c>
      <c r="L52" s="9">
        <v>2023</v>
      </c>
      <c r="M52" s="9">
        <v>2024</v>
      </c>
      <c r="N52" s="9">
        <v>2025</v>
      </c>
      <c r="O52" s="23" t="s">
        <v>30</v>
      </c>
    </row>
    <row r="53" spans="1:15" x14ac:dyDescent="0.3">
      <c r="A53" s="18"/>
      <c r="B53" s="19"/>
      <c r="C53" s="20"/>
      <c r="D53" s="20"/>
      <c r="E53" s="20"/>
      <c r="F53" s="20"/>
      <c r="G53" s="21"/>
      <c r="H53" s="7"/>
      <c r="I53" s="7"/>
      <c r="J53" s="24">
        <v>10799</v>
      </c>
      <c r="K53" s="25">
        <v>1578</v>
      </c>
      <c r="L53" s="25">
        <v>1578</v>
      </c>
      <c r="M53" s="25">
        <v>1578</v>
      </c>
      <c r="N53" s="25">
        <v>1578</v>
      </c>
      <c r="O53" s="26">
        <f>SUM(J53:N53)</f>
        <v>17111</v>
      </c>
    </row>
    <row r="54" spans="1:15" ht="15" thickBot="1" x14ac:dyDescent="0.35">
      <c r="A54" s="27"/>
      <c r="B54" s="19"/>
      <c r="C54" s="20"/>
      <c r="D54" s="20"/>
      <c r="E54" s="20"/>
      <c r="F54" s="20"/>
      <c r="G54" s="21"/>
      <c r="H54" s="7"/>
      <c r="I54" s="7"/>
      <c r="J54" s="8"/>
      <c r="K54" s="9"/>
      <c r="L54" s="9"/>
      <c r="M54" s="9"/>
      <c r="N54" s="9"/>
      <c r="O54" s="7"/>
    </row>
    <row r="55" spans="1:15" ht="15" thickBot="1" x14ac:dyDescent="0.35">
      <c r="A55" s="32" t="s">
        <v>16</v>
      </c>
      <c r="B55" s="33">
        <f>SUM(B52:B54)</f>
        <v>25000</v>
      </c>
      <c r="C55" s="34"/>
      <c r="D55" s="35"/>
      <c r="E55" s="35"/>
      <c r="F55" s="35"/>
      <c r="G55" s="36">
        <f>SUM(G52:G54)</f>
        <v>1578</v>
      </c>
      <c r="H55" s="37">
        <v>202</v>
      </c>
      <c r="I55" s="7"/>
      <c r="J55" s="8"/>
      <c r="K55" s="9"/>
      <c r="L55" s="9"/>
      <c r="M55" s="9"/>
      <c r="N55" s="9"/>
      <c r="O55" s="7"/>
    </row>
    <row r="56" spans="1:15" x14ac:dyDescent="0.3">
      <c r="A56" s="39"/>
      <c r="B56" s="29"/>
      <c r="C56" s="30"/>
      <c r="D56" s="20"/>
      <c r="E56" s="20"/>
      <c r="F56" s="20"/>
      <c r="G56" s="29"/>
      <c r="H56" s="7"/>
      <c r="I56" s="7"/>
      <c r="J56" s="8"/>
      <c r="K56" s="9"/>
      <c r="L56" s="9"/>
      <c r="M56" s="9"/>
      <c r="N56" s="9"/>
      <c r="O56" s="7"/>
    </row>
    <row r="57" spans="1:15" ht="15" thickBot="1" x14ac:dyDescent="0.35">
      <c r="A57" s="39"/>
      <c r="B57" s="29"/>
      <c r="C57" s="30"/>
      <c r="D57" s="20"/>
      <c r="E57" s="20"/>
      <c r="F57" s="20"/>
      <c r="G57" s="29"/>
      <c r="H57" s="7"/>
      <c r="I57" s="7"/>
      <c r="J57" s="56">
        <v>2021</v>
      </c>
      <c r="K57" s="57">
        <v>2022</v>
      </c>
      <c r="L57" s="57">
        <v>2023</v>
      </c>
      <c r="M57" s="57">
        <v>2024</v>
      </c>
      <c r="N57" s="57">
        <v>2025</v>
      </c>
      <c r="O57" s="58" t="s">
        <v>32</v>
      </c>
    </row>
    <row r="58" spans="1:15" ht="41.4" customHeight="1" thickBot="1" x14ac:dyDescent="0.35">
      <c r="A58" s="59" t="s">
        <v>45</v>
      </c>
      <c r="B58" s="60"/>
      <c r="C58" s="61"/>
      <c r="D58" s="60"/>
      <c r="E58" s="61"/>
      <c r="F58" s="6"/>
      <c r="G58" s="66">
        <f>G20+G27+G41+G48+G55</f>
        <v>182978</v>
      </c>
      <c r="H58" s="62"/>
      <c r="I58" s="7"/>
      <c r="J58" s="63">
        <f t="shared" ref="J58:O58" si="1">J14+J25+J39+J46+J53</f>
        <v>324631</v>
      </c>
      <c r="K58" s="64">
        <f t="shared" si="1"/>
        <v>267778</v>
      </c>
      <c r="L58" s="64">
        <f t="shared" si="1"/>
        <v>142778</v>
      </c>
      <c r="M58" s="64">
        <f t="shared" si="1"/>
        <v>142778</v>
      </c>
      <c r="N58" s="64">
        <f t="shared" si="1"/>
        <v>102978</v>
      </c>
      <c r="O58" s="65">
        <f t="shared" si="1"/>
        <v>980943</v>
      </c>
    </row>
    <row r="59" spans="1:15" x14ac:dyDescent="0.3">
      <c r="A59" s="7"/>
      <c r="B59" s="7"/>
      <c r="C59" s="7"/>
      <c r="D59" s="7"/>
      <c r="E59" s="7"/>
      <c r="F59" s="7"/>
      <c r="G59" s="7"/>
      <c r="H59" s="7"/>
      <c r="I59" s="7"/>
      <c r="J59" s="8"/>
      <c r="K59" s="9"/>
      <c r="L59" s="9"/>
      <c r="M59" s="9"/>
      <c r="N59" s="9"/>
      <c r="O59" s="7"/>
    </row>
  </sheetData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</dc:creator>
  <cp:lastModifiedBy>Barbro Johansson</cp:lastModifiedBy>
  <cp:lastPrinted>2024-12-03T08:34:35Z</cp:lastPrinted>
  <dcterms:created xsi:type="dcterms:W3CDTF">2021-11-02T14:06:19Z</dcterms:created>
  <dcterms:modified xsi:type="dcterms:W3CDTF">2025-02-25T10:31:39Z</dcterms:modified>
</cp:coreProperties>
</file>